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ept\Water\Water Finance\FY15\2015 CIP BUDGET DEVELOPMENT\"/>
    </mc:Choice>
  </mc:AlternateContent>
  <bookViews>
    <workbookView xWindow="15" yWindow="90" windowWidth="28740" windowHeight="14370"/>
  </bookViews>
  <sheets>
    <sheet name="2014 CIP_WASTEWATER" sheetId="4" r:id="rId1"/>
  </sheets>
  <definedNames>
    <definedName name="_xlnm.Print_Titles" localSheetId="0">'2014 CIP_WASTEWATER'!$1:$3</definedName>
  </definedNames>
  <calcPr calcId="152511"/>
</workbook>
</file>

<file path=xl/calcChain.xml><?xml version="1.0" encoding="utf-8"?>
<calcChain xmlns="http://schemas.openxmlformats.org/spreadsheetml/2006/main">
  <c r="G39" i="4" l="1"/>
  <c r="F39" i="4"/>
  <c r="H36" i="4"/>
  <c r="F36" i="4"/>
  <c r="J35" i="4"/>
  <c r="I35" i="4"/>
  <c r="H35" i="4"/>
  <c r="G35" i="4"/>
  <c r="F35" i="4"/>
  <c r="G33" i="4"/>
  <c r="F33" i="4"/>
  <c r="H29" i="4"/>
  <c r="G29" i="4"/>
  <c r="G21" i="4"/>
  <c r="F21" i="4"/>
  <c r="G14" i="4"/>
  <c r="F13" i="4"/>
  <c r="X30" i="4" l="1"/>
  <c r="Y30" i="4" s="1"/>
  <c r="Z41" i="4" l="1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J41" i="4"/>
  <c r="I41" i="4"/>
  <c r="H41" i="4"/>
  <c r="G41" i="4"/>
  <c r="F4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J10" i="4"/>
  <c r="I10" i="4"/>
  <c r="H10" i="4"/>
  <c r="G10" i="4"/>
  <c r="F10" i="4"/>
  <c r="H43" i="4" l="1"/>
  <c r="Q43" i="4"/>
  <c r="M43" i="4"/>
  <c r="Y43" i="4"/>
  <c r="L43" i="4"/>
  <c r="P43" i="4"/>
  <c r="T43" i="4"/>
  <c r="X43" i="4"/>
  <c r="U43" i="4"/>
  <c r="G43" i="4"/>
  <c r="O43" i="4"/>
  <c r="S43" i="4"/>
  <c r="W43" i="4"/>
  <c r="N43" i="4"/>
  <c r="R43" i="4"/>
  <c r="V43" i="4"/>
  <c r="Z43" i="4"/>
  <c r="J43" i="4"/>
  <c r="I43" i="4"/>
  <c r="F43" i="4"/>
</calcChain>
</file>

<file path=xl/comments1.xml><?xml version="1.0" encoding="utf-8"?>
<comments xmlns="http://schemas.openxmlformats.org/spreadsheetml/2006/main">
  <authors>
    <author>COA</author>
    <author>bdommer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UDFCD IGA pond S219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Added by Larry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Added by Cliff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CPD requests $3,000,000 more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UDFCD project. More funds requested by CPD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Moved 1 year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Accelerated by 2 years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2017-2019 increase each year to $1,000,000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Removed $1,000,000</t>
        </r>
      </text>
    </comment>
    <comment ref="F33" authorId="1" shapeId="0">
      <text>
        <r>
          <rPr>
            <b/>
            <sz val="9"/>
            <color indexed="81"/>
            <rFont val="Tahoma"/>
            <family val="2"/>
          </rPr>
          <t>bdommer:</t>
        </r>
        <r>
          <rPr>
            <sz val="9"/>
            <color indexed="81"/>
            <rFont val="Tahoma"/>
            <family val="2"/>
          </rPr>
          <t xml:space="preserve">
Cell was yellow too representing change from 2014 adopted budget.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Moved to 2020-2021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COA:</t>
        </r>
        <r>
          <rPr>
            <sz val="9"/>
            <color indexed="81"/>
            <rFont val="Tahoma"/>
            <family val="2"/>
          </rPr>
          <t xml:space="preserve">
Land acquisition for future pond. Cell was yellow too.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</rPr>
          <t>bdommer:</t>
        </r>
        <r>
          <rPr>
            <sz val="9"/>
            <color indexed="81"/>
            <rFont val="Tahoma"/>
            <family val="2"/>
          </rPr>
          <t xml:space="preserve">
Cell was yellow too.</t>
        </r>
      </text>
    </comment>
  </commentList>
</comments>
</file>

<file path=xl/sharedStrings.xml><?xml version="1.0" encoding="utf-8"?>
<sst xmlns="http://schemas.openxmlformats.org/spreadsheetml/2006/main" count="94" uniqueCount="89">
  <si>
    <t>52301</t>
  </si>
  <si>
    <t>City Center Storm System Impr</t>
  </si>
  <si>
    <t>52369</t>
  </si>
  <si>
    <t>Storm Reinforced Concrete Pipe Rehab</t>
  </si>
  <si>
    <t>52373</t>
  </si>
  <si>
    <t>Sand Creek Stabilization</t>
  </si>
  <si>
    <t>52380</t>
  </si>
  <si>
    <t>Alameda Avenue Storm Crossing</t>
  </si>
  <si>
    <t>52387</t>
  </si>
  <si>
    <t>Tollgate Creek Flood Repairs</t>
  </si>
  <si>
    <t>52393</t>
  </si>
  <si>
    <t>Westerly Ck Bridge/Channel Imp</t>
  </si>
  <si>
    <t>52437</t>
  </si>
  <si>
    <t>52438</t>
  </si>
  <si>
    <t>52452</t>
  </si>
  <si>
    <t>52453</t>
  </si>
  <si>
    <t>52456</t>
  </si>
  <si>
    <t>52463</t>
  </si>
  <si>
    <t>Miscellaneous Stream Restoration-SD</t>
  </si>
  <si>
    <t>52464</t>
  </si>
  <si>
    <t>52465</t>
  </si>
  <si>
    <t>52492</t>
  </si>
  <si>
    <t>Cherry Ck @ Arap Rd Drain Impr</t>
  </si>
  <si>
    <t>52535</t>
  </si>
  <si>
    <t>52539</t>
  </si>
  <si>
    <t>52540</t>
  </si>
  <si>
    <t>52542</t>
  </si>
  <si>
    <t>52570</t>
  </si>
  <si>
    <t>Concrete Channel Rehab</t>
  </si>
  <si>
    <t>52580</t>
  </si>
  <si>
    <t>Storm Drainage System Improvement</t>
  </si>
  <si>
    <t>52586</t>
  </si>
  <si>
    <t>52648</t>
  </si>
  <si>
    <t>52830</t>
  </si>
  <si>
    <t>52892</t>
  </si>
  <si>
    <t>52895</t>
  </si>
  <si>
    <t>52977</t>
  </si>
  <si>
    <t>D1204</t>
  </si>
  <si>
    <t>D5308</t>
  </si>
  <si>
    <t>2034 PLAN</t>
  </si>
  <si>
    <t>2033 PLAN</t>
  </si>
  <si>
    <t>2032 PLAN</t>
  </si>
  <si>
    <t>2031 PLAN</t>
  </si>
  <si>
    <t>2030 PLAN</t>
  </si>
  <si>
    <t>2029 PLAN</t>
  </si>
  <si>
    <t>2028 PLAN</t>
  </si>
  <si>
    <t>2027 PLAN</t>
  </si>
  <si>
    <t>2026 PLAN</t>
  </si>
  <si>
    <t>2025 PLAN</t>
  </si>
  <si>
    <t>2024 PLAN</t>
  </si>
  <si>
    <t>2023 PLAN</t>
  </si>
  <si>
    <t>2022 PLAN</t>
  </si>
  <si>
    <t>2021 PLAN</t>
  </si>
  <si>
    <t>2020 PLAN</t>
  </si>
  <si>
    <t>2019 PLAN</t>
  </si>
  <si>
    <t>2018 PLAN</t>
  </si>
  <si>
    <t>2017 PLAN</t>
  </si>
  <si>
    <t>2016 PLAN</t>
  </si>
  <si>
    <t>2015 PLAN</t>
  </si>
  <si>
    <t>ORG NO</t>
  </si>
  <si>
    <t>PROJECT NAME</t>
  </si>
  <si>
    <t>OPERATIONS &amp; GENERAL MANAGEMENT</t>
  </si>
  <si>
    <t>TOTAL OPERATIONS &amp; GENERAL MANAGEMENT</t>
  </si>
  <si>
    <t>STORMWATER</t>
  </si>
  <si>
    <t>TOTAL STORMWATER</t>
  </si>
  <si>
    <t>Y</t>
  </si>
  <si>
    <t>Ch Crk Spillway Channel-SD</t>
  </si>
  <si>
    <t>Future Maintenance Facility-SD</t>
  </si>
  <si>
    <t>Baranmor Ditch Imp-SD</t>
  </si>
  <si>
    <t>Coal Creek Tributaries-SD</t>
  </si>
  <si>
    <t>Easterly Creek Outfall Improve-SD</t>
  </si>
  <si>
    <t>Fitzsimons Drainage Improvemnt-SD</t>
  </si>
  <si>
    <t>Kings Pointe Drainage Improvmnt-SD</t>
  </si>
  <si>
    <t>Lower Westerly FL Cntr Imp @ Montv-SD</t>
  </si>
  <si>
    <t>Lowry 11th Ave Outfall-SD</t>
  </si>
  <si>
    <t>Sand Crk Trib Ofll Sys-Moline/Colfax-SD</t>
  </si>
  <si>
    <t>Storm CMP Rehab-SD</t>
  </si>
  <si>
    <t>Stormwater Management Plan-SD</t>
  </si>
  <si>
    <t>UDFCD Commitments-SD</t>
  </si>
  <si>
    <r>
      <t>Upper 1st CrkDet Ponds-SD</t>
    </r>
    <r>
      <rPr>
        <sz val="11"/>
        <color rgb="FFFF0000"/>
        <rFont val="Calibri"/>
        <family val="2"/>
        <scheme val="minor"/>
      </rPr>
      <t xml:space="preserve"> (incl land acq)</t>
    </r>
  </si>
  <si>
    <t>Upper Piney Crk Stab-SD</t>
  </si>
  <si>
    <t>Upper Senac TribStab/WtrQual-SD</t>
  </si>
  <si>
    <r>
      <t xml:space="preserve">Westerly Creek future phases </t>
    </r>
    <r>
      <rPr>
        <sz val="11"/>
        <color rgb="FFFF0000"/>
        <rFont val="Calibri"/>
        <family val="2"/>
        <scheme val="minor"/>
      </rPr>
      <t>(incl land acq)</t>
    </r>
  </si>
  <si>
    <t>Hutch Channel Rehab-SD</t>
  </si>
  <si>
    <r>
      <t xml:space="preserve">2nd Crck Drainage Improvem-SD </t>
    </r>
    <r>
      <rPr>
        <sz val="11"/>
        <color rgb="FFFF0000"/>
        <rFont val="Calibri"/>
        <family val="2"/>
        <scheme val="minor"/>
      </rPr>
      <t>(incl land acq)</t>
    </r>
  </si>
  <si>
    <t>Fitzimons WWTP Demolition-SD</t>
  </si>
  <si>
    <t>% SI</t>
  </si>
  <si>
    <t>,</t>
  </si>
  <si>
    <t>2015 - 2034 STORM DRAIN CAPITAL IMPROVEMENT PROGRAM (Proposed)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</si>
</sst>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164" fontId="0" fillId="2" borderId="0" xfId="1" applyNumberFormat="1" applyFont="1" applyFill="1" applyAlignment="1" applyProtection="1">
      <alignment vertical="center"/>
      <protection locked="0"/>
    </xf>
    <xf numFmtId="164" fontId="0" fillId="4" borderId="0" xfId="1" applyNumberFormat="1" applyFont="1" applyFill="1" applyAlignment="1" applyProtection="1">
      <alignment vertical="center"/>
      <protection locked="0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5" borderId="0" xfId="0" applyFont="1" applyFill="1" applyAlignment="1" applyProtection="1">
      <alignment vertical="center"/>
      <protection locked="0"/>
    </xf>
    <xf numFmtId="164" fontId="2" fillId="5" borderId="3" xfId="0" applyNumberFormat="1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7" fillId="5" borderId="0" xfId="0" applyFont="1" applyFill="1" applyAlignment="1">
      <alignment vertical="center"/>
    </xf>
    <xf numFmtId="164" fontId="6" fillId="5" borderId="2" xfId="0" applyNumberFormat="1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5" borderId="0" xfId="0" applyFont="1" applyFill="1" applyAlignment="1">
      <alignment vertical="center"/>
    </xf>
    <xf numFmtId="164" fontId="2" fillId="5" borderId="3" xfId="1" applyNumberFormat="1" applyFont="1" applyFill="1" applyBorder="1" applyAlignment="1">
      <alignment vertical="center"/>
    </xf>
    <xf numFmtId="164" fontId="0" fillId="2" borderId="0" xfId="1" applyNumberFormat="1" applyFont="1" applyFill="1" applyAlignment="1">
      <alignment vertical="center"/>
    </xf>
    <xf numFmtId="164" fontId="2" fillId="4" borderId="3" xfId="1" applyNumberFormat="1" applyFont="1" applyFill="1" applyBorder="1" applyAlignment="1">
      <alignment vertical="center"/>
    </xf>
    <xf numFmtId="164" fontId="0" fillId="0" borderId="0" xfId="1" applyNumberFormat="1" applyFont="1" applyFill="1" applyAlignment="1" applyProtection="1">
      <alignment vertical="center"/>
      <protection locked="0"/>
    </xf>
    <xf numFmtId="0" fontId="0" fillId="0" borderId="0" xfId="0" applyFill="1"/>
    <xf numFmtId="0" fontId="0" fillId="0" borderId="0" xfId="0" applyFill="1" applyAlignment="1" applyProtection="1">
      <alignment vertical="center"/>
      <protection locked="0"/>
    </xf>
    <xf numFmtId="43" fontId="0" fillId="0" borderId="0" xfId="1" applyFont="1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0" fontId="0" fillId="0" borderId="0" xfId="0" applyFill="1" applyAlignment="1" applyProtection="1">
      <alignment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3"/>
  <sheetViews>
    <sheetView tabSelected="1" zoomScaleNormal="100" workbookViewId="0">
      <selection activeCell="J48" sqref="J48"/>
    </sheetView>
  </sheetViews>
  <sheetFormatPr defaultRowHeight="15" x14ac:dyDescent="0.25"/>
  <cols>
    <col min="1" max="1" width="3.7109375" style="8" customWidth="1"/>
    <col min="2" max="2" width="10" style="24" customWidth="1"/>
    <col min="3" max="3" width="7.42578125" style="24" customWidth="1"/>
    <col min="4" max="4" width="42.42578125" style="10" customWidth="1"/>
    <col min="5" max="5" width="0.7109375" style="10" customWidth="1"/>
    <col min="6" max="6" width="17" style="10" customWidth="1"/>
    <col min="7" max="7" width="16.28515625" style="10" customWidth="1"/>
    <col min="8" max="8" width="17.28515625" style="10" customWidth="1"/>
    <col min="9" max="9" width="18.42578125" style="10" bestFit="1" customWidth="1"/>
    <col min="10" max="10" width="17.140625" style="10" customWidth="1"/>
    <col min="11" max="11" width="0.85546875" style="10" customWidth="1"/>
    <col min="12" max="12" width="17.85546875" style="10" customWidth="1"/>
    <col min="13" max="13" width="18.5703125" style="10" customWidth="1"/>
    <col min="14" max="14" width="16.42578125" style="10" customWidth="1"/>
    <col min="15" max="16" width="17.140625" style="10" customWidth="1"/>
    <col min="17" max="18" width="19" style="10" bestFit="1" customWidth="1"/>
    <col min="19" max="19" width="17.28515625" style="10" customWidth="1"/>
    <col min="20" max="20" width="18.42578125" style="10" customWidth="1"/>
    <col min="21" max="21" width="17.7109375" style="10" customWidth="1"/>
    <col min="22" max="22" width="17.28515625" style="10" customWidth="1"/>
    <col min="23" max="23" width="19" style="10" bestFit="1" customWidth="1"/>
    <col min="24" max="24" width="17.5703125" style="10" customWidth="1"/>
    <col min="25" max="25" width="16.140625" style="10" customWidth="1"/>
    <col min="26" max="26" width="14.7109375" style="10" customWidth="1"/>
    <col min="27" max="27" width="10.5703125" style="10" bestFit="1" customWidth="1"/>
    <col min="28" max="16384" width="9.140625" style="10"/>
  </cols>
  <sheetData>
    <row r="1" spans="1:28" ht="21" x14ac:dyDescent="0.25">
      <c r="B1" s="9" t="s">
        <v>88</v>
      </c>
      <c r="C1" s="9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42"/>
      <c r="Y1" s="42"/>
      <c r="Z1" s="24"/>
      <c r="AA1" s="24"/>
      <c r="AB1" s="24"/>
    </row>
    <row r="3" spans="1:28" s="6" customFormat="1" x14ac:dyDescent="0.25">
      <c r="A3" s="7"/>
      <c r="B3" s="1" t="s">
        <v>59</v>
      </c>
      <c r="C3" s="1" t="s">
        <v>86</v>
      </c>
      <c r="D3" s="2" t="s">
        <v>60</v>
      </c>
      <c r="E3" s="3"/>
      <c r="F3" s="4" t="s">
        <v>58</v>
      </c>
      <c r="G3" s="4" t="s">
        <v>57</v>
      </c>
      <c r="H3" s="4" t="s">
        <v>56</v>
      </c>
      <c r="I3" s="4" t="s">
        <v>55</v>
      </c>
      <c r="J3" s="4" t="s">
        <v>54</v>
      </c>
      <c r="K3" s="3"/>
      <c r="L3" s="2" t="s">
        <v>53</v>
      </c>
      <c r="M3" s="2" t="s">
        <v>52</v>
      </c>
      <c r="N3" s="2" t="s">
        <v>51</v>
      </c>
      <c r="O3" s="2" t="s">
        <v>50</v>
      </c>
      <c r="P3" s="2" t="s">
        <v>49</v>
      </c>
      <c r="Q3" s="2" t="s">
        <v>48</v>
      </c>
      <c r="R3" s="2" t="s">
        <v>47</v>
      </c>
      <c r="S3" s="2" t="s">
        <v>46</v>
      </c>
      <c r="T3" s="2" t="s">
        <v>45</v>
      </c>
      <c r="U3" s="2" t="s">
        <v>44</v>
      </c>
      <c r="V3" s="2" t="s">
        <v>43</v>
      </c>
      <c r="W3" s="2" t="s">
        <v>42</v>
      </c>
      <c r="X3" s="2" t="s">
        <v>41</v>
      </c>
      <c r="Y3" s="2" t="s">
        <v>40</v>
      </c>
      <c r="Z3" s="5" t="s">
        <v>39</v>
      </c>
    </row>
    <row r="4" spans="1:28" x14ac:dyDescent="0.25">
      <c r="B4" s="11"/>
      <c r="C4" s="11"/>
      <c r="D4" s="12"/>
      <c r="E4" s="3"/>
      <c r="F4" s="12"/>
      <c r="G4" s="12"/>
      <c r="H4" s="12"/>
      <c r="I4" s="12"/>
      <c r="J4" s="12"/>
      <c r="K4" s="1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4"/>
    </row>
    <row r="5" spans="1:28" ht="18.75" x14ac:dyDescent="0.25">
      <c r="B5" s="33"/>
      <c r="C5" s="33"/>
      <c r="D5" s="15" t="s">
        <v>63</v>
      </c>
      <c r="E5" s="28"/>
      <c r="K5" s="28"/>
      <c r="Z5" s="29"/>
    </row>
    <row r="6" spans="1:28" ht="18.75" x14ac:dyDescent="0.25">
      <c r="B6" s="16" t="s">
        <v>61</v>
      </c>
      <c r="C6" s="16"/>
      <c r="D6" s="15"/>
      <c r="E6" s="28"/>
      <c r="K6" s="28"/>
      <c r="Z6" s="29"/>
    </row>
    <row r="7" spans="1:28" x14ac:dyDescent="0.25">
      <c r="B7" s="17" t="s">
        <v>15</v>
      </c>
      <c r="C7" s="17">
        <v>100</v>
      </c>
      <c r="D7" s="18" t="s">
        <v>66</v>
      </c>
      <c r="E7" s="20"/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20"/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21">
        <v>0</v>
      </c>
    </row>
    <row r="8" spans="1:28" x14ac:dyDescent="0.25">
      <c r="B8" s="17">
        <v>52365</v>
      </c>
      <c r="C8" s="17">
        <v>100</v>
      </c>
      <c r="D8" s="43" t="s">
        <v>85</v>
      </c>
      <c r="E8" s="20"/>
      <c r="F8" s="41">
        <v>500000</v>
      </c>
      <c r="G8" s="41">
        <v>1000000</v>
      </c>
      <c r="H8" s="41"/>
      <c r="I8" s="41"/>
      <c r="J8" s="41"/>
      <c r="K8" s="20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21"/>
    </row>
    <row r="9" spans="1:28" x14ac:dyDescent="0.25">
      <c r="B9" s="17" t="s">
        <v>38</v>
      </c>
      <c r="C9" s="17">
        <v>0</v>
      </c>
      <c r="D9" s="18" t="s">
        <v>67</v>
      </c>
      <c r="E9" s="20"/>
      <c r="F9" s="41">
        <v>0</v>
      </c>
      <c r="G9" s="41">
        <v>0</v>
      </c>
      <c r="H9" s="41">
        <v>0</v>
      </c>
      <c r="I9" s="41">
        <v>0</v>
      </c>
      <c r="J9" s="44">
        <v>0</v>
      </c>
      <c r="K9" s="20"/>
      <c r="L9" s="41">
        <v>267903</v>
      </c>
      <c r="M9" s="41">
        <v>1229675</v>
      </c>
      <c r="N9" s="41">
        <v>1254268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21">
        <v>0</v>
      </c>
    </row>
    <row r="10" spans="1:28" x14ac:dyDescent="0.25">
      <c r="B10" s="34"/>
      <c r="C10" s="34"/>
      <c r="D10" s="25" t="s">
        <v>62</v>
      </c>
      <c r="E10" s="28"/>
      <c r="F10" s="26">
        <f>SUM(F7:F9)</f>
        <v>500000</v>
      </c>
      <c r="G10" s="26">
        <f>SUM(G7:G9)</f>
        <v>1000000</v>
      </c>
      <c r="H10" s="26">
        <f>SUM(H7:H9)</f>
        <v>0</v>
      </c>
      <c r="I10" s="26">
        <f>SUM(I7:I9)</f>
        <v>0</v>
      </c>
      <c r="J10" s="26">
        <f>SUM(J7:J9)</f>
        <v>0</v>
      </c>
      <c r="K10" s="28"/>
      <c r="L10" s="26">
        <f>SUM(L7:L9)</f>
        <v>267903</v>
      </c>
      <c r="M10" s="26">
        <f t="shared" ref="M10:Z10" si="0">SUM(M7:M9)</f>
        <v>1229675</v>
      </c>
      <c r="N10" s="26">
        <f>SUM(N7:N9)</f>
        <v>1254268</v>
      </c>
      <c r="O10" s="26">
        <f t="shared" si="0"/>
        <v>0</v>
      </c>
      <c r="P10" s="26">
        <f t="shared" si="0"/>
        <v>0</v>
      </c>
      <c r="Q10" s="26">
        <f t="shared" si="0"/>
        <v>0</v>
      </c>
      <c r="R10" s="26">
        <f t="shared" si="0"/>
        <v>0</v>
      </c>
      <c r="S10" s="26">
        <f t="shared" si="0"/>
        <v>0</v>
      </c>
      <c r="T10" s="26">
        <f t="shared" si="0"/>
        <v>0</v>
      </c>
      <c r="U10" s="26">
        <f t="shared" si="0"/>
        <v>0</v>
      </c>
      <c r="V10" s="26">
        <f t="shared" si="0"/>
        <v>0</v>
      </c>
      <c r="W10" s="26">
        <f t="shared" si="0"/>
        <v>0</v>
      </c>
      <c r="X10" s="26">
        <f t="shared" si="0"/>
        <v>0</v>
      </c>
      <c r="Y10" s="26">
        <f t="shared" si="0"/>
        <v>0</v>
      </c>
      <c r="Z10" s="27">
        <f t="shared" si="0"/>
        <v>0</v>
      </c>
    </row>
    <row r="11" spans="1:28" x14ac:dyDescent="0.25">
      <c r="B11" s="34"/>
      <c r="C11" s="34"/>
      <c r="D11" s="35"/>
      <c r="E11" s="28"/>
      <c r="K11" s="28"/>
      <c r="Z11" s="29"/>
    </row>
    <row r="12" spans="1:28" ht="15.75" x14ac:dyDescent="0.25">
      <c r="B12" s="16" t="s">
        <v>63</v>
      </c>
      <c r="C12" s="16"/>
      <c r="D12" s="35"/>
      <c r="E12" s="28"/>
      <c r="F12" s="24"/>
      <c r="G12" s="24"/>
      <c r="H12" s="24"/>
      <c r="I12" s="24"/>
      <c r="J12" s="24"/>
      <c r="K12" s="28"/>
      <c r="Z12" s="29"/>
    </row>
    <row r="13" spans="1:28" ht="17.25" customHeight="1" x14ac:dyDescent="0.25">
      <c r="B13" s="17" t="s">
        <v>37</v>
      </c>
      <c r="C13" s="17">
        <v>0</v>
      </c>
      <c r="D13" s="36" t="s">
        <v>84</v>
      </c>
      <c r="E13" s="20"/>
      <c r="F13" s="45">
        <f>0+275000</f>
        <v>275000</v>
      </c>
      <c r="G13" s="41">
        <v>2000000</v>
      </c>
      <c r="H13" s="41">
        <v>2700000</v>
      </c>
      <c r="I13" s="41">
        <v>2000000</v>
      </c>
      <c r="J13" s="41">
        <v>2000000</v>
      </c>
      <c r="K13" s="20"/>
      <c r="L13" s="19">
        <v>2200000</v>
      </c>
      <c r="M13" s="19">
        <v>2000000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21">
        <v>0</v>
      </c>
    </row>
    <row r="14" spans="1:28" x14ac:dyDescent="0.25">
      <c r="B14" s="17" t="s">
        <v>6</v>
      </c>
      <c r="C14" s="17">
        <v>100</v>
      </c>
      <c r="D14" s="18" t="s">
        <v>7</v>
      </c>
      <c r="E14" s="20"/>
      <c r="F14" s="41">
        <v>2000000</v>
      </c>
      <c r="G14" s="41">
        <f>2000000-2000000</f>
        <v>0</v>
      </c>
      <c r="H14" s="41">
        <v>0</v>
      </c>
      <c r="I14" s="41">
        <v>0</v>
      </c>
      <c r="J14" s="41">
        <v>0</v>
      </c>
      <c r="K14" s="20"/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21">
        <v>0</v>
      </c>
    </row>
    <row r="15" spans="1:28" x14ac:dyDescent="0.25">
      <c r="B15" s="17" t="s">
        <v>12</v>
      </c>
      <c r="C15" s="17">
        <v>100</v>
      </c>
      <c r="D15" s="18" t="s">
        <v>68</v>
      </c>
      <c r="E15" s="20"/>
      <c r="F15" s="41">
        <v>3844835</v>
      </c>
      <c r="G15" s="41">
        <v>0</v>
      </c>
      <c r="H15" s="41">
        <v>0</v>
      </c>
      <c r="I15" s="41">
        <v>0</v>
      </c>
      <c r="J15" s="41">
        <v>0</v>
      </c>
      <c r="K15" s="20"/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21">
        <v>0</v>
      </c>
    </row>
    <row r="16" spans="1:28" x14ac:dyDescent="0.25">
      <c r="B16" s="17" t="s">
        <v>21</v>
      </c>
      <c r="C16" s="17">
        <v>100</v>
      </c>
      <c r="D16" s="18" t="s">
        <v>22</v>
      </c>
      <c r="E16" s="20"/>
      <c r="F16" s="41">
        <v>400000</v>
      </c>
      <c r="G16" s="41">
        <v>400000</v>
      </c>
      <c r="H16" s="41">
        <v>200000</v>
      </c>
      <c r="I16" s="41">
        <v>1500000</v>
      </c>
      <c r="J16" s="41">
        <v>1500000</v>
      </c>
      <c r="K16" s="20"/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21">
        <v>0</v>
      </c>
    </row>
    <row r="17" spans="1:26" x14ac:dyDescent="0.25">
      <c r="B17" s="17" t="s">
        <v>0</v>
      </c>
      <c r="C17" s="17">
        <v>100</v>
      </c>
      <c r="D17" s="18" t="s">
        <v>1</v>
      </c>
      <c r="E17" s="20"/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20"/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21">
        <v>0</v>
      </c>
    </row>
    <row r="18" spans="1:26" x14ac:dyDescent="0.25">
      <c r="B18" s="17" t="s">
        <v>34</v>
      </c>
      <c r="C18" s="17">
        <v>0</v>
      </c>
      <c r="D18" s="18" t="s">
        <v>69</v>
      </c>
      <c r="E18" s="20"/>
      <c r="F18" s="41">
        <v>0</v>
      </c>
      <c r="G18" s="41">
        <v>0</v>
      </c>
      <c r="H18" s="41">
        <v>0</v>
      </c>
      <c r="I18" s="41">
        <v>0</v>
      </c>
      <c r="J18" s="44">
        <v>0</v>
      </c>
      <c r="K18" s="20"/>
      <c r="L18" s="41">
        <v>1457278</v>
      </c>
      <c r="M18" s="41">
        <v>2229634</v>
      </c>
      <c r="N18" s="41">
        <v>2274227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21">
        <v>0</v>
      </c>
    </row>
    <row r="19" spans="1:26" x14ac:dyDescent="0.25">
      <c r="A19" s="7"/>
      <c r="B19" s="17" t="s">
        <v>27</v>
      </c>
      <c r="C19" s="17">
        <v>100</v>
      </c>
      <c r="D19" s="18" t="s">
        <v>28</v>
      </c>
      <c r="E19" s="20"/>
      <c r="F19" s="41">
        <v>0</v>
      </c>
      <c r="G19" s="41">
        <v>0</v>
      </c>
      <c r="H19" s="41">
        <v>0</v>
      </c>
      <c r="I19" s="41">
        <v>0</v>
      </c>
      <c r="J19" s="41">
        <v>500000</v>
      </c>
      <c r="K19" s="20"/>
      <c r="L19" s="19">
        <v>0</v>
      </c>
      <c r="M19" s="19">
        <v>0</v>
      </c>
      <c r="N19" s="19">
        <v>0</v>
      </c>
      <c r="O19" s="19">
        <v>0</v>
      </c>
      <c r="P19" s="19">
        <v>500000</v>
      </c>
      <c r="Q19" s="19">
        <v>0</v>
      </c>
      <c r="R19" s="19">
        <v>0</v>
      </c>
      <c r="S19" s="19">
        <v>0</v>
      </c>
      <c r="T19" s="19">
        <v>0</v>
      </c>
      <c r="U19" s="19">
        <v>500000</v>
      </c>
      <c r="V19" s="19">
        <v>0</v>
      </c>
      <c r="W19" s="19">
        <v>0</v>
      </c>
      <c r="X19" s="19">
        <v>0</v>
      </c>
      <c r="Y19" s="19">
        <v>0</v>
      </c>
      <c r="Z19" s="21">
        <v>0</v>
      </c>
    </row>
    <row r="20" spans="1:26" x14ac:dyDescent="0.25">
      <c r="B20" s="17" t="s">
        <v>23</v>
      </c>
      <c r="C20" s="17">
        <v>100</v>
      </c>
      <c r="D20" s="18" t="s">
        <v>70</v>
      </c>
      <c r="E20" s="20"/>
      <c r="F20" s="41">
        <v>621053</v>
      </c>
      <c r="G20" s="41">
        <v>2000000</v>
      </c>
      <c r="H20" s="41">
        <v>2000000</v>
      </c>
      <c r="I20" s="45">
        <v>0</v>
      </c>
      <c r="J20" s="45">
        <v>0</v>
      </c>
      <c r="K20" s="20"/>
      <c r="L20" s="19">
        <v>0</v>
      </c>
      <c r="M20" s="19">
        <v>2000000</v>
      </c>
      <c r="N20" s="19">
        <v>0</v>
      </c>
      <c r="O20" s="19">
        <v>2000000</v>
      </c>
      <c r="P20" s="19">
        <v>0</v>
      </c>
      <c r="Q20" s="19">
        <v>2000000</v>
      </c>
      <c r="R20" s="19">
        <v>0</v>
      </c>
      <c r="S20" s="19">
        <v>2000000</v>
      </c>
      <c r="T20" s="19">
        <v>0</v>
      </c>
      <c r="U20" s="19">
        <v>2000000</v>
      </c>
      <c r="V20" s="19">
        <v>0</v>
      </c>
      <c r="W20" s="19">
        <v>2000000</v>
      </c>
      <c r="X20" s="19">
        <v>0</v>
      </c>
      <c r="Y20" s="19">
        <v>0</v>
      </c>
      <c r="Z20" s="21">
        <v>0</v>
      </c>
    </row>
    <row r="21" spans="1:26" x14ac:dyDescent="0.25">
      <c r="B21" s="17" t="s">
        <v>35</v>
      </c>
      <c r="C21" s="17">
        <v>100</v>
      </c>
      <c r="D21" s="18" t="s">
        <v>71</v>
      </c>
      <c r="E21" s="20"/>
      <c r="F21" s="41">
        <f>6000000-6000000</f>
        <v>0</v>
      </c>
      <c r="G21" s="41">
        <f>0+6000000</f>
        <v>6000000</v>
      </c>
      <c r="H21" s="41">
        <v>0</v>
      </c>
      <c r="I21" s="41">
        <v>0</v>
      </c>
      <c r="J21" s="41">
        <v>0</v>
      </c>
      <c r="K21" s="20"/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21">
        <v>0</v>
      </c>
    </row>
    <row r="22" spans="1:26" x14ac:dyDescent="0.25">
      <c r="B22" s="17" t="s">
        <v>36</v>
      </c>
      <c r="C22" s="17">
        <v>100</v>
      </c>
      <c r="D22" s="18" t="s">
        <v>87</v>
      </c>
      <c r="E22" s="20"/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20"/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21">
        <v>0</v>
      </c>
    </row>
    <row r="23" spans="1:26" x14ac:dyDescent="0.25">
      <c r="B23" s="17" t="s">
        <v>13</v>
      </c>
      <c r="C23" s="17">
        <v>100</v>
      </c>
      <c r="D23" s="18" t="s">
        <v>83</v>
      </c>
      <c r="E23" s="20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0"/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21">
        <v>0</v>
      </c>
    </row>
    <row r="24" spans="1:26" x14ac:dyDescent="0.25">
      <c r="B24" s="17" t="s">
        <v>26</v>
      </c>
      <c r="C24" s="17">
        <v>0</v>
      </c>
      <c r="D24" s="18" t="s">
        <v>72</v>
      </c>
      <c r="E24" s="20"/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0"/>
      <c r="L24" s="19">
        <v>1719515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21">
        <v>0</v>
      </c>
    </row>
    <row r="25" spans="1:26" x14ac:dyDescent="0.25">
      <c r="B25" s="17" t="s">
        <v>24</v>
      </c>
      <c r="C25" s="17">
        <v>100</v>
      </c>
      <c r="D25" s="18" t="s">
        <v>73</v>
      </c>
      <c r="E25" s="20"/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0"/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21">
        <v>0</v>
      </c>
    </row>
    <row r="26" spans="1:26" x14ac:dyDescent="0.25">
      <c r="B26" s="17" t="s">
        <v>33</v>
      </c>
      <c r="C26" s="17">
        <v>100</v>
      </c>
      <c r="D26" s="18" t="s">
        <v>74</v>
      </c>
      <c r="E26" s="20"/>
      <c r="F26" s="19">
        <v>0</v>
      </c>
      <c r="G26" s="19">
        <v>283218</v>
      </c>
      <c r="H26" s="19">
        <v>559244</v>
      </c>
      <c r="I26" s="19">
        <v>0</v>
      </c>
      <c r="J26" s="19">
        <v>0</v>
      </c>
      <c r="K26" s="20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21">
        <v>0</v>
      </c>
    </row>
    <row r="27" spans="1:26" x14ac:dyDescent="0.25">
      <c r="A27" s="22" t="s">
        <v>65</v>
      </c>
      <c r="B27" s="23" t="s">
        <v>17</v>
      </c>
      <c r="C27" s="23">
        <v>100</v>
      </c>
      <c r="D27" s="18" t="s">
        <v>18</v>
      </c>
      <c r="E27" s="20"/>
      <c r="F27" s="19">
        <v>200000</v>
      </c>
      <c r="G27" s="19">
        <v>206000</v>
      </c>
      <c r="H27" s="19">
        <v>212180</v>
      </c>
      <c r="I27" s="19">
        <v>218545</v>
      </c>
      <c r="J27" s="19">
        <v>225102</v>
      </c>
      <c r="K27" s="20"/>
      <c r="L27" s="19">
        <v>231855</v>
      </c>
      <c r="M27" s="19">
        <v>238810</v>
      </c>
      <c r="N27" s="19">
        <v>245975</v>
      </c>
      <c r="O27" s="19">
        <v>253354</v>
      </c>
      <c r="P27" s="19">
        <v>260955</v>
      </c>
      <c r="Q27" s="19">
        <v>268783</v>
      </c>
      <c r="R27" s="19">
        <v>276847</v>
      </c>
      <c r="S27" s="19">
        <v>285152</v>
      </c>
      <c r="T27" s="19">
        <v>293707</v>
      </c>
      <c r="U27" s="19">
        <v>302518</v>
      </c>
      <c r="V27" s="19">
        <v>311593</v>
      </c>
      <c r="W27" s="19">
        <v>320941</v>
      </c>
      <c r="X27" s="19">
        <v>330570</v>
      </c>
      <c r="Y27" s="19">
        <v>340487</v>
      </c>
      <c r="Z27" s="21">
        <v>340487</v>
      </c>
    </row>
    <row r="28" spans="1:26" x14ac:dyDescent="0.25">
      <c r="B28" s="17" t="s">
        <v>4</v>
      </c>
      <c r="C28" s="17">
        <v>100</v>
      </c>
      <c r="D28" s="18" t="s">
        <v>5</v>
      </c>
      <c r="E28" s="20"/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0"/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21">
        <v>0</v>
      </c>
    </row>
    <row r="29" spans="1:26" x14ac:dyDescent="0.25">
      <c r="B29" s="17" t="s">
        <v>25</v>
      </c>
      <c r="C29" s="17">
        <v>100</v>
      </c>
      <c r="D29" s="18" t="s">
        <v>75</v>
      </c>
      <c r="E29" s="20"/>
      <c r="F29" s="41">
        <v>0</v>
      </c>
      <c r="G29" s="41">
        <f>0+2700087</f>
        <v>2700087</v>
      </c>
      <c r="H29" s="41">
        <f>2700087-2700087</f>
        <v>0</v>
      </c>
      <c r="I29" s="41">
        <v>0</v>
      </c>
      <c r="J29" s="41">
        <v>0</v>
      </c>
      <c r="K29" s="20"/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21">
        <v>0</v>
      </c>
    </row>
    <row r="30" spans="1:26" x14ac:dyDescent="0.25">
      <c r="A30" s="22" t="s">
        <v>65</v>
      </c>
      <c r="B30" s="23" t="s">
        <v>20</v>
      </c>
      <c r="C30" s="23">
        <v>100</v>
      </c>
      <c r="D30" s="18" t="s">
        <v>76</v>
      </c>
      <c r="E30" s="20"/>
      <c r="F30" s="41">
        <v>597026</v>
      </c>
      <c r="G30" s="41">
        <v>1000000</v>
      </c>
      <c r="H30" s="41">
        <v>1000000</v>
      </c>
      <c r="I30" s="41">
        <v>1000000</v>
      </c>
      <c r="J30" s="41">
        <v>1000000</v>
      </c>
      <c r="K30" s="20"/>
      <c r="L30" s="19">
        <v>671958</v>
      </c>
      <c r="M30" s="19">
        <v>692117</v>
      </c>
      <c r="N30" s="19">
        <v>712880</v>
      </c>
      <c r="O30" s="19">
        <v>734267</v>
      </c>
      <c r="P30" s="19">
        <v>756295</v>
      </c>
      <c r="Q30" s="19">
        <v>778984</v>
      </c>
      <c r="R30" s="19">
        <v>802353</v>
      </c>
      <c r="S30" s="19">
        <v>826424</v>
      </c>
      <c r="T30" s="19">
        <v>851217</v>
      </c>
      <c r="U30" s="19">
        <v>876753</v>
      </c>
      <c r="V30" s="19">
        <v>903056</v>
      </c>
      <c r="W30" s="19">
        <v>930148</v>
      </c>
      <c r="X30" s="19">
        <f>W30*1.03</f>
        <v>958052.44000000006</v>
      </c>
      <c r="Y30" s="19">
        <f>X30*1.03</f>
        <v>986794.01320000004</v>
      </c>
      <c r="Z30" s="21">
        <v>986794</v>
      </c>
    </row>
    <row r="31" spans="1:26" x14ac:dyDescent="0.25">
      <c r="A31" s="22" t="s">
        <v>65</v>
      </c>
      <c r="B31" s="23" t="s">
        <v>29</v>
      </c>
      <c r="C31" s="23">
        <v>100</v>
      </c>
      <c r="D31" s="18" t="s">
        <v>30</v>
      </c>
      <c r="E31" s="20"/>
      <c r="F31" s="41">
        <v>354738</v>
      </c>
      <c r="G31" s="41">
        <v>358216</v>
      </c>
      <c r="H31" s="41">
        <v>368962</v>
      </c>
      <c r="I31" s="41">
        <v>380031</v>
      </c>
      <c r="J31" s="41">
        <v>391432</v>
      </c>
      <c r="K31" s="20"/>
      <c r="L31" s="41">
        <v>403175</v>
      </c>
      <c r="M31" s="41">
        <v>415270</v>
      </c>
      <c r="N31" s="41">
        <v>427728</v>
      </c>
      <c r="O31" s="41">
        <v>440560</v>
      </c>
      <c r="P31" s="41">
        <v>453777</v>
      </c>
      <c r="Q31" s="41">
        <v>467390</v>
      </c>
      <c r="R31" s="41">
        <v>481412</v>
      </c>
      <c r="S31" s="41">
        <v>495854</v>
      </c>
      <c r="T31" s="19">
        <v>510730</v>
      </c>
      <c r="U31" s="19">
        <v>526052</v>
      </c>
      <c r="V31" s="19">
        <v>541833</v>
      </c>
      <c r="W31" s="19">
        <v>558088</v>
      </c>
      <c r="X31" s="19">
        <v>574831</v>
      </c>
      <c r="Y31" s="19">
        <v>592076</v>
      </c>
      <c r="Z31" s="21">
        <v>592076</v>
      </c>
    </row>
    <row r="32" spans="1:26" x14ac:dyDescent="0.25">
      <c r="A32" s="22" t="s">
        <v>65</v>
      </c>
      <c r="B32" s="23" t="s">
        <v>2</v>
      </c>
      <c r="C32" s="23">
        <v>100</v>
      </c>
      <c r="D32" s="18" t="s">
        <v>3</v>
      </c>
      <c r="E32" s="20"/>
      <c r="F32" s="41">
        <v>0</v>
      </c>
      <c r="G32" s="41">
        <v>1000000</v>
      </c>
      <c r="H32" s="41">
        <v>1000000</v>
      </c>
      <c r="I32" s="41">
        <v>1000000</v>
      </c>
      <c r="J32" s="41">
        <v>1000000</v>
      </c>
      <c r="K32" s="20"/>
      <c r="L32" s="41">
        <v>1000000</v>
      </c>
      <c r="M32" s="41">
        <v>1000000</v>
      </c>
      <c r="N32" s="41">
        <v>1000000</v>
      </c>
      <c r="O32" s="41">
        <v>1000000</v>
      </c>
      <c r="P32" s="41">
        <v>1000000</v>
      </c>
      <c r="Q32" s="41">
        <v>1000000</v>
      </c>
      <c r="R32" s="41">
        <v>1000000</v>
      </c>
      <c r="S32" s="41">
        <v>1000000</v>
      </c>
      <c r="T32" s="41">
        <v>1000000</v>
      </c>
      <c r="U32" s="41">
        <v>1000000</v>
      </c>
      <c r="V32" s="41">
        <v>1000000</v>
      </c>
      <c r="W32" s="41">
        <v>1000000</v>
      </c>
      <c r="X32" s="41">
        <v>1000000</v>
      </c>
      <c r="Y32" s="41">
        <v>1000000</v>
      </c>
      <c r="Z32" s="21">
        <v>1000000</v>
      </c>
    </row>
    <row r="33" spans="2:26" x14ac:dyDescent="0.25">
      <c r="B33" s="17" t="s">
        <v>14</v>
      </c>
      <c r="C33" s="17">
        <v>100</v>
      </c>
      <c r="D33" s="18" t="s">
        <v>77</v>
      </c>
      <c r="E33" s="20"/>
      <c r="F33" s="41">
        <f>300000-300000</f>
        <v>0</v>
      </c>
      <c r="G33" s="41">
        <f>0+300000</f>
        <v>300000</v>
      </c>
      <c r="H33" s="41">
        <v>0</v>
      </c>
      <c r="I33" s="41">
        <v>500000</v>
      </c>
      <c r="J33" s="41">
        <v>0</v>
      </c>
      <c r="K33" s="20"/>
      <c r="L33" s="41">
        <v>0</v>
      </c>
      <c r="M33" s="41">
        <v>0</v>
      </c>
      <c r="N33" s="41">
        <v>0</v>
      </c>
      <c r="O33" s="41">
        <v>500000</v>
      </c>
      <c r="P33" s="41">
        <v>0</v>
      </c>
      <c r="Q33" s="41">
        <v>0</v>
      </c>
      <c r="R33" s="41">
        <v>0</v>
      </c>
      <c r="S33" s="41">
        <v>0</v>
      </c>
      <c r="T33" s="19">
        <v>500000</v>
      </c>
      <c r="U33" s="19">
        <v>0</v>
      </c>
      <c r="V33" s="19">
        <v>0</v>
      </c>
      <c r="W33" s="19">
        <v>0</v>
      </c>
      <c r="X33" s="19">
        <v>0</v>
      </c>
      <c r="Y33" s="19">
        <v>500000</v>
      </c>
      <c r="Z33" s="21">
        <v>0</v>
      </c>
    </row>
    <row r="34" spans="2:26" x14ac:dyDescent="0.25">
      <c r="B34" s="17" t="s">
        <v>8</v>
      </c>
      <c r="C34" s="17">
        <v>100</v>
      </c>
      <c r="D34" s="18" t="s">
        <v>9</v>
      </c>
      <c r="E34" s="20"/>
      <c r="F34" s="41">
        <v>500000</v>
      </c>
      <c r="G34" s="41">
        <v>0</v>
      </c>
      <c r="H34" s="41">
        <v>0</v>
      </c>
      <c r="I34" s="41">
        <v>0</v>
      </c>
      <c r="J34" s="41">
        <v>0</v>
      </c>
      <c r="K34" s="20"/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21">
        <v>0</v>
      </c>
    </row>
    <row r="35" spans="2:26" x14ac:dyDescent="0.25">
      <c r="B35" s="17" t="s">
        <v>19</v>
      </c>
      <c r="C35" s="17">
        <v>100</v>
      </c>
      <c r="D35" s="18" t="s">
        <v>78</v>
      </c>
      <c r="E35" s="20"/>
      <c r="F35" s="41">
        <f>800000-800000</f>
        <v>0</v>
      </c>
      <c r="G35" s="41">
        <f>800000-800000</f>
        <v>0</v>
      </c>
      <c r="H35" s="41">
        <f>800000-800000</f>
        <v>0</v>
      </c>
      <c r="I35" s="41">
        <f>800000-800000</f>
        <v>0</v>
      </c>
      <c r="J35" s="41">
        <f>800000-800000</f>
        <v>0</v>
      </c>
      <c r="K35" s="20"/>
      <c r="L35" s="41">
        <v>800000</v>
      </c>
      <c r="M35" s="41">
        <v>800000</v>
      </c>
      <c r="N35" s="41">
        <v>800000</v>
      </c>
      <c r="O35" s="41">
        <v>800000</v>
      </c>
      <c r="P35" s="41">
        <v>800000</v>
      </c>
      <c r="Q35" s="41">
        <v>800000</v>
      </c>
      <c r="R35" s="41">
        <v>800000</v>
      </c>
      <c r="S35" s="41">
        <v>800000</v>
      </c>
      <c r="T35" s="19">
        <v>800000</v>
      </c>
      <c r="U35" s="19">
        <v>800000</v>
      </c>
      <c r="V35" s="19">
        <v>800000</v>
      </c>
      <c r="W35" s="19">
        <v>800000</v>
      </c>
      <c r="X35" s="19">
        <v>800000</v>
      </c>
      <c r="Y35" s="19">
        <v>800000</v>
      </c>
      <c r="Z35" s="21">
        <v>800000</v>
      </c>
    </row>
    <row r="36" spans="2:26" x14ac:dyDescent="0.25">
      <c r="B36" s="17" t="s">
        <v>31</v>
      </c>
      <c r="C36" s="17">
        <v>100</v>
      </c>
      <c r="D36" s="36" t="s">
        <v>79</v>
      </c>
      <c r="E36" s="20"/>
      <c r="F36" s="41">
        <f>5000000-5000000</f>
        <v>0</v>
      </c>
      <c r="G36" s="41">
        <v>5000000</v>
      </c>
      <c r="H36" s="41">
        <f>0+5000000</f>
        <v>5000000</v>
      </c>
      <c r="I36" s="41">
        <v>0</v>
      </c>
      <c r="J36" s="41">
        <v>0</v>
      </c>
      <c r="K36" s="20"/>
      <c r="L36" s="41">
        <v>0</v>
      </c>
      <c r="M36" s="41">
        <v>0</v>
      </c>
      <c r="N36" s="41">
        <v>0</v>
      </c>
      <c r="O36" s="41">
        <v>3000000</v>
      </c>
      <c r="P36" s="41">
        <v>3000000</v>
      </c>
      <c r="Q36" s="41">
        <v>3000000</v>
      </c>
      <c r="R36" s="41">
        <v>3000000</v>
      </c>
      <c r="S36" s="41">
        <v>3000000</v>
      </c>
      <c r="T36" s="19">
        <v>3000000</v>
      </c>
      <c r="U36" s="19">
        <v>3500000</v>
      </c>
      <c r="V36" s="19">
        <v>0</v>
      </c>
      <c r="W36" s="19">
        <v>0</v>
      </c>
      <c r="X36" s="19">
        <v>0</v>
      </c>
      <c r="Y36" s="19">
        <v>0</v>
      </c>
      <c r="Z36" s="21">
        <v>0</v>
      </c>
    </row>
    <row r="37" spans="2:26" x14ac:dyDescent="0.25">
      <c r="B37" s="17" t="s">
        <v>16</v>
      </c>
      <c r="C37" s="17">
        <v>0</v>
      </c>
      <c r="D37" s="18" t="s">
        <v>80</v>
      </c>
      <c r="E37" s="20"/>
      <c r="F37" s="41">
        <v>0</v>
      </c>
      <c r="G37" s="41">
        <v>0</v>
      </c>
      <c r="H37" s="41">
        <v>0</v>
      </c>
      <c r="I37" s="41">
        <v>3000000</v>
      </c>
      <c r="J37" s="41">
        <v>0</v>
      </c>
      <c r="K37" s="20"/>
      <c r="L37" s="41">
        <v>4000000</v>
      </c>
      <c r="M37" s="41">
        <v>0</v>
      </c>
      <c r="N37" s="41">
        <v>1500000</v>
      </c>
      <c r="O37" s="41">
        <v>0</v>
      </c>
      <c r="P37" s="41">
        <v>4300000</v>
      </c>
      <c r="Q37" s="41">
        <v>0</v>
      </c>
      <c r="R37" s="41">
        <v>2000000</v>
      </c>
      <c r="S37" s="41">
        <v>2000000</v>
      </c>
      <c r="T37" s="19">
        <v>2000000</v>
      </c>
      <c r="U37" s="19">
        <v>1000000</v>
      </c>
      <c r="V37" s="19">
        <v>1000000</v>
      </c>
      <c r="W37" s="19">
        <v>0</v>
      </c>
      <c r="X37" s="19">
        <v>0</v>
      </c>
      <c r="Y37" s="19">
        <v>0</v>
      </c>
      <c r="Z37" s="21">
        <v>0</v>
      </c>
    </row>
    <row r="38" spans="2:26" x14ac:dyDescent="0.25">
      <c r="B38" s="17" t="s">
        <v>32</v>
      </c>
      <c r="C38" s="17">
        <v>100</v>
      </c>
      <c r="D38" s="18" t="s">
        <v>81</v>
      </c>
      <c r="E38" s="20"/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20"/>
      <c r="L38" s="41">
        <v>1415432</v>
      </c>
      <c r="M38" s="41">
        <v>1620051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21">
        <v>0</v>
      </c>
    </row>
    <row r="39" spans="2:26" x14ac:dyDescent="0.25">
      <c r="B39" s="17">
        <v>52364</v>
      </c>
      <c r="C39" s="17">
        <v>0</v>
      </c>
      <c r="D39" s="46" t="s">
        <v>82</v>
      </c>
      <c r="E39" s="20"/>
      <c r="F39" s="41">
        <f>7000000-4000000</f>
        <v>3000000</v>
      </c>
      <c r="G39" s="41">
        <f>4000000-2000000</f>
        <v>2000000</v>
      </c>
      <c r="H39" s="41"/>
      <c r="I39" s="41"/>
      <c r="J39" s="41"/>
      <c r="K39" s="20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21"/>
    </row>
    <row r="40" spans="2:26" x14ac:dyDescent="0.25">
      <c r="B40" s="17" t="s">
        <v>10</v>
      </c>
      <c r="C40" s="17">
        <v>100</v>
      </c>
      <c r="D40" s="18" t="s">
        <v>11</v>
      </c>
      <c r="E40" s="20"/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0"/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21">
        <v>0</v>
      </c>
    </row>
    <row r="41" spans="2:26" x14ac:dyDescent="0.25">
      <c r="D41" s="37" t="s">
        <v>64</v>
      </c>
      <c r="E41" s="39"/>
      <c r="F41" s="38">
        <f t="shared" ref="F41:J41" si="1">SUM(F13:F40)</f>
        <v>11792652</v>
      </c>
      <c r="G41" s="38">
        <f>SUM(G13:G40)</f>
        <v>23247521</v>
      </c>
      <c r="H41" s="38">
        <f t="shared" si="1"/>
        <v>13040386</v>
      </c>
      <c r="I41" s="38">
        <f t="shared" si="1"/>
        <v>9598576</v>
      </c>
      <c r="J41" s="38">
        <f t="shared" si="1"/>
        <v>6616534</v>
      </c>
      <c r="K41" s="39"/>
      <c r="L41" s="38">
        <f t="shared" ref="L41:Z41" si="2">SUM(L13:L40)</f>
        <v>13899213</v>
      </c>
      <c r="M41" s="38">
        <f>SUM(M13:M40)</f>
        <v>10995882</v>
      </c>
      <c r="N41" s="38">
        <f t="shared" si="2"/>
        <v>6960810</v>
      </c>
      <c r="O41" s="38">
        <f t="shared" si="2"/>
        <v>8728181</v>
      </c>
      <c r="P41" s="38">
        <f t="shared" si="2"/>
        <v>11071027</v>
      </c>
      <c r="Q41" s="38">
        <f t="shared" si="2"/>
        <v>8315157</v>
      </c>
      <c r="R41" s="38">
        <f t="shared" si="2"/>
        <v>8360612</v>
      </c>
      <c r="S41" s="38">
        <f t="shared" si="2"/>
        <v>10407430</v>
      </c>
      <c r="T41" s="38">
        <f t="shared" si="2"/>
        <v>8955654</v>
      </c>
      <c r="U41" s="38">
        <f t="shared" si="2"/>
        <v>10505323</v>
      </c>
      <c r="V41" s="38">
        <f t="shared" si="2"/>
        <v>4556482</v>
      </c>
      <c r="W41" s="38">
        <f t="shared" si="2"/>
        <v>5609177</v>
      </c>
      <c r="X41" s="38">
        <f t="shared" si="2"/>
        <v>3663453.44</v>
      </c>
      <c r="Y41" s="38">
        <f t="shared" si="2"/>
        <v>4219357.0131999999</v>
      </c>
      <c r="Z41" s="40">
        <f t="shared" si="2"/>
        <v>3719357</v>
      </c>
    </row>
    <row r="42" spans="2:26" x14ac:dyDescent="0.25">
      <c r="E42" s="28"/>
      <c r="K42" s="28"/>
      <c r="Z42" s="29"/>
    </row>
    <row r="43" spans="2:26" ht="15.75" x14ac:dyDescent="0.25">
      <c r="D43" s="30" t="s">
        <v>64</v>
      </c>
      <c r="E43" s="28"/>
      <c r="F43" s="31">
        <f>F10+F41</f>
        <v>12292652</v>
      </c>
      <c r="G43" s="31">
        <f>G10+G41</f>
        <v>24247521</v>
      </c>
      <c r="H43" s="31">
        <f>H10+H41</f>
        <v>13040386</v>
      </c>
      <c r="I43" s="31">
        <f>I10+I41</f>
        <v>9598576</v>
      </c>
      <c r="J43" s="31">
        <f>J10+J41</f>
        <v>6616534</v>
      </c>
      <c r="K43" s="28"/>
      <c r="L43" s="31">
        <f t="shared" ref="L43:Z43" si="3">L10+L41</f>
        <v>14167116</v>
      </c>
      <c r="M43" s="31">
        <f t="shared" si="3"/>
        <v>12225557</v>
      </c>
      <c r="N43" s="31">
        <f t="shared" si="3"/>
        <v>8215078</v>
      </c>
      <c r="O43" s="31">
        <f t="shared" si="3"/>
        <v>8728181</v>
      </c>
      <c r="P43" s="31">
        <f t="shared" si="3"/>
        <v>11071027</v>
      </c>
      <c r="Q43" s="31">
        <f t="shared" si="3"/>
        <v>8315157</v>
      </c>
      <c r="R43" s="31">
        <f t="shared" si="3"/>
        <v>8360612</v>
      </c>
      <c r="S43" s="31">
        <f t="shared" si="3"/>
        <v>10407430</v>
      </c>
      <c r="T43" s="31">
        <f t="shared" si="3"/>
        <v>8955654</v>
      </c>
      <c r="U43" s="31">
        <f t="shared" si="3"/>
        <v>10505323</v>
      </c>
      <c r="V43" s="31">
        <f t="shared" si="3"/>
        <v>4556482</v>
      </c>
      <c r="W43" s="31">
        <f t="shared" si="3"/>
        <v>5609177</v>
      </c>
      <c r="X43" s="31">
        <f t="shared" si="3"/>
        <v>3663453.44</v>
      </c>
      <c r="Y43" s="31">
        <f t="shared" si="3"/>
        <v>4219357.0131999999</v>
      </c>
      <c r="Z43" s="32">
        <f t="shared" si="3"/>
        <v>3719357</v>
      </c>
    </row>
  </sheetData>
  <pageMargins left="0.25" right="0.25" top="1" bottom="1" header="0.5" footer="0.5"/>
  <pageSetup paperSize="17" scale="50" orientation="landscape" r:id="rId1"/>
  <headerFooter>
    <oddHeader xml:space="preserve">&amp;R&amp;P
</oddHeader>
    <oddFooter xml:space="preserve">&amp;L&amp;Z&amp;F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CIP_WASTEWATER</vt:lpstr>
      <vt:lpstr>'2014 CIP_WASTEWATER'!Print_Titles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Nikolayevsky, Raisa</dc:creator>
  <cp:lastModifiedBy>COA</cp:lastModifiedBy>
  <cp:lastPrinted>2014-06-12T21:44:28Z</cp:lastPrinted>
  <dcterms:created xsi:type="dcterms:W3CDTF">2014-04-18T19:25:36Z</dcterms:created>
  <dcterms:modified xsi:type="dcterms:W3CDTF">2014-08-11T18:57:40Z</dcterms:modified>
</cp:coreProperties>
</file>